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75" yWindow="1515" windowWidth="19155" windowHeight="11625" activeTab="0"/>
  </bookViews>
  <sheets>
    <sheet name="4.S1 Production and Inventory" sheetId="1" r:id="rId1"/>
    <sheet name="4.S2 Hiring Firing Training" sheetId="2" r:id="rId2"/>
  </sheets>
  <externalReferences>
    <externalReference r:id="rId5"/>
  </externalReferences>
  <definedNames>
    <definedName name="__123Graph_A" hidden="1">'[1]Intro'!$M$26:$M$66</definedName>
    <definedName name="__123Graph_AFNTPOP" hidden="1">'[1]Intro'!$O$86:$O$126</definedName>
    <definedName name="__123Graph_AFNTQUE" hidden="1">'[1]Intro'!$AJ$65:$AJ$105</definedName>
    <definedName name="__123Graph_AMMS" hidden="1">'[1]Intro'!$M$26:$M$66</definedName>
    <definedName name="__123Graph_X" hidden="1">'[1]Intro'!$K$26:$K$66</definedName>
    <definedName name="__123Graph_XFNTPOP" hidden="1">'[1]Intro'!$M$86:$M$126</definedName>
    <definedName name="__123Graph_XFNTQUE" hidden="1">'[1]Intro'!$AI$65:$AI$105</definedName>
    <definedName name="__123Graph_XMMS" hidden="1">'[1]Intro'!$K$26:$K$66</definedName>
    <definedName name="anscount" hidden="1">1</definedName>
    <definedName name="AvailableForSale">'4.S1 Production and Inventory'!$C$13:$N$13</definedName>
    <definedName name="EndingInventory">'4.S1 Production and Inventory'!$C$17:$N$17</definedName>
    <definedName name="ForecastedSales">'4.S1 Production and Inventory'!$C$15:$N$15</definedName>
    <definedName name="HiringCost">'4.S2 Hiring Firing Training'!$C$4</definedName>
    <definedName name="HoldingCost">'4.S1 Production and Inventory'!$C$5</definedName>
    <definedName name="LaborHoursAvailable">'4.S2 Hiring Firing Training'!$C$17:$N$17</definedName>
    <definedName name="LaborHoursPerTrainedWorker">'4.S2 Hiring Firing Training'!$C$7</definedName>
    <definedName name="LaborHoursPerTrainee">'4.S2 Hiring Firing Training'!$C$6</definedName>
    <definedName name="LaborMonthlyWage">'4.S2 Hiring Firing Training'!$C$3</definedName>
    <definedName name="limcount" hidden="1">1</definedName>
    <definedName name="Maximum">'4.S1 Production and Inventory'!$C$11:$N$11</definedName>
    <definedName name="MinimumToStartNextYear">'4.S2 Hiring Firing Training'!$P$15</definedName>
    <definedName name="Production">'4.S1 Production and Inventory'!$C$9:$N$9</definedName>
    <definedName name="ProductionCost">'4.S1 Production and Inventory'!$C$3</definedName>
    <definedName name="RequiredLaborHours">'4.S2 Hiring Firing Training'!$C$19:$N$19</definedName>
    <definedName name="SafetyStock">'4.S1 Production and Inventory'!$C$19:$N$19</definedName>
    <definedName name="SellingPrice">'4.S1 Production and Inventory'!$C$4</definedName>
    <definedName name="sencount" hidden="1">3</definedName>
    <definedName name="sencount2" hidden="1">3</definedName>
    <definedName name="SeverancePay">'4.S2 Hiring Firing Training'!$C$5</definedName>
    <definedName name="solver_adj" localSheetId="0" hidden="1">'4.S1 Production and Inventory'!$C$9:$N$9</definedName>
    <definedName name="solver_adj" localSheetId="1" hidden="1">'4.S2 Hiring Firing Training'!$C$11:$N$11,'4.S2 Hiring Firing Training'!$C$12:$N$12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st" localSheetId="0" hidden="1">1</definedName>
    <definedName name="solver_est" localSheetId="1" hidden="1">1</definedName>
    <definedName name="solver_itr" localSheetId="0" hidden="1">100</definedName>
    <definedName name="solver_itr" localSheetId="1" hidden="1">100</definedName>
    <definedName name="solver_lhs1" localSheetId="0" hidden="1">'4.S1 Production and Inventory'!$C$9:$N$9</definedName>
    <definedName name="solver_lhs1" localSheetId="1" hidden="1">'4.S2 Hiring Firing Training'!$C$17:$N$17</definedName>
    <definedName name="solver_lhs2" localSheetId="0" hidden="1">'4.S1 Production and Inventory'!$C$13:$N$13</definedName>
    <definedName name="solver_lhs2" localSheetId="1" hidden="1">'4.S2 Hiring Firing Training'!$N$15</definedName>
    <definedName name="solver_lhs3" localSheetId="0" hidden="1">'4.S1 Production and Inventory'!$C$17:$N$17</definedName>
    <definedName name="solver_lhs3" localSheetId="1" hidden="1">'4.S2 Hiring Firing Training'!$C$11:$N$11</definedName>
    <definedName name="solver_lhs4" localSheetId="0" hidden="1">'4.S1 Production and Inventory'!#REF!</definedName>
    <definedName name="solver_lhs4" localSheetId="1" hidden="1">'4.S2 Hiring Firing Training'!$C$12:$N$12</definedName>
    <definedName name="solver_lhs5" localSheetId="0" hidden="1">'4.S1 Production and Inventory'!#REF!</definedName>
    <definedName name="solver_lhs5" localSheetId="1" hidden="1">'4.S2 Hiring Firing Training'!#REF!</definedName>
    <definedName name="solver_lin" localSheetId="0" hidden="1">1</definedName>
    <definedName name="solver_lin" localSheetId="1" hidden="1">1</definedName>
    <definedName name="solver_neg" localSheetId="0" hidden="1">1</definedName>
    <definedName name="solver_neg" localSheetId="1" hidden="1">1</definedName>
    <definedName name="solver_num" localSheetId="0" hidden="1">3</definedName>
    <definedName name="solver_num" localSheetId="1" hidden="1">4</definedName>
    <definedName name="solver_nwt" localSheetId="0" hidden="1">1</definedName>
    <definedName name="solver_nwt" localSheetId="1" hidden="1">1</definedName>
    <definedName name="solver_opt" localSheetId="0" hidden="1">'4.S1 Production and Inventory'!$O$25</definedName>
    <definedName name="solver_opt" localSheetId="1" hidden="1">'4.S2 Hiring Firing Training'!$O$26</definedName>
    <definedName name="solver_pre" localSheetId="0" hidden="1">0.000001</definedName>
    <definedName name="solver_pre" localSheetId="1" hidden="1">0.000001</definedName>
    <definedName name="solver_rel1" localSheetId="0" hidden="1">1</definedName>
    <definedName name="solver_rel1" localSheetId="1" hidden="1">3</definedName>
    <definedName name="solver_rel2" localSheetId="0" hidden="1">3</definedName>
    <definedName name="solver_rel2" localSheetId="1" hidden="1">3</definedName>
    <definedName name="solver_rel3" localSheetId="0" hidden="1">3</definedName>
    <definedName name="solver_rel3" localSheetId="1" hidden="1">4</definedName>
    <definedName name="solver_rel4" localSheetId="0" hidden="1">1</definedName>
    <definedName name="solver_rel4" localSheetId="1" hidden="1">4</definedName>
    <definedName name="solver_rel5" localSheetId="0" hidden="1">3</definedName>
    <definedName name="solver_rel5" localSheetId="1" hidden="1">3</definedName>
    <definedName name="solver_rhs1" localSheetId="0" hidden="1">'4.S1 Production and Inventory'!$C$11:$N$11</definedName>
    <definedName name="solver_rhs1" localSheetId="1" hidden="1">'4.S2 Hiring Firing Training'!$C$19:$N$19</definedName>
    <definedName name="solver_rhs2" localSheetId="0" hidden="1">'4.S1 Production and Inventory'!$C$15:$N$15</definedName>
    <definedName name="solver_rhs2" localSheetId="1" hidden="1">'4.S2 Hiring Firing Training'!$P$15</definedName>
    <definedName name="solver_rhs3" localSheetId="0" hidden="1">'4.S1 Production and Inventory'!$C$19:$N$19</definedName>
    <definedName name="solver_rhs3" localSheetId="1" hidden="1">integer</definedName>
    <definedName name="solver_rhs4" localSheetId="0" hidden="1">'4.S1 Production and Inventory'!#REF!</definedName>
    <definedName name="solver_rhs4" localSheetId="1" hidden="1">integer</definedName>
    <definedName name="solver_rhs5" localSheetId="0" hidden="1">'4.S1 Production and Inventory'!#REF!</definedName>
    <definedName name="solver_rhs5" localSheetId="1" hidden="1">'4.S2 Hiring Firing Training'!#REF!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tim" localSheetId="0" hidden="1">100</definedName>
    <definedName name="solver_tim" localSheetId="1" hidden="1">100</definedName>
    <definedName name="solver_tol" localSheetId="0" hidden="1">0.05</definedName>
    <definedName name="solver_tol" localSheetId="1" hidden="1">0</definedName>
    <definedName name="solver_typ" localSheetId="0" hidden="1">1</definedName>
    <definedName name="solver_typ" localSheetId="1" hidden="1">2</definedName>
    <definedName name="solver_val" localSheetId="0" hidden="1">0</definedName>
    <definedName name="solver_val" localSheetId="1" hidden="1">0</definedName>
    <definedName name="StartingInventory">'4.S1 Production and Inventory'!$C$6</definedName>
    <definedName name="StartingTrainedWorkforce">'4.S2 Hiring Firing Training'!$C$8</definedName>
    <definedName name="TotalCost">'4.S2 Hiring Firing Training'!$O$26</definedName>
    <definedName name="TotalProfit">'4.S1 Production and Inventory'!$O$25</definedName>
    <definedName name="TrainedEmployees">'4.S2 Hiring Firing Training'!$C$15:$N$15</definedName>
    <definedName name="Trainees">'4.S2 Hiring Firing Training'!$C$14:$N$14</definedName>
    <definedName name="treeList" hidden="1">"11110000000000000000000000000000000000000000000000000000000000000000000000000000000000000000000000000000000000000000000000000000000000000000000000000000000000000000000000000000000000000000000000000000"</definedName>
    <definedName name="WorkersFired">'4.S2 Hiring Firing Training'!$C$12:$N$12</definedName>
    <definedName name="WorkersHired">'4.S2 Hiring Firing Training'!$C$11:$N$11</definedName>
  </definedNames>
  <calcPr fullCalcOnLoad="1"/>
</workbook>
</file>

<file path=xl/sharedStrings.xml><?xml version="1.0" encoding="utf-8"?>
<sst xmlns="http://schemas.openxmlformats.org/spreadsheetml/2006/main" count="165" uniqueCount="88">
  <si>
    <t>StartingTrainedWorkforce</t>
  </si>
  <si>
    <t>TotalCost</t>
  </si>
  <si>
    <t>TrainedEmployees</t>
  </si>
  <si>
    <t>WorkersFired</t>
  </si>
  <si>
    <t>WorkersHired</t>
  </si>
  <si>
    <t>C7</t>
  </si>
  <si>
    <t>P15</t>
  </si>
  <si>
    <t>C8</t>
  </si>
  <si>
    <t>O26</t>
  </si>
  <si>
    <t>C14:N14</t>
  </si>
  <si>
    <t>C12:N12</t>
  </si>
  <si>
    <t>Total</t>
  </si>
  <si>
    <t>Total Cost</t>
  </si>
  <si>
    <t>&gt;=</t>
  </si>
  <si>
    <t>&lt;=</t>
  </si>
  <si>
    <t>Production Cost</t>
  </si>
  <si>
    <t>Holding Cost</t>
  </si>
  <si>
    <t>Production and Inventory Planning at Surfs Up</t>
  </si>
  <si>
    <t>Production</t>
  </si>
  <si>
    <t>Jan</t>
  </si>
  <si>
    <t>Feb</t>
  </si>
  <si>
    <t>Mar</t>
  </si>
  <si>
    <t>Apr</t>
  </si>
  <si>
    <t>May</t>
  </si>
  <si>
    <t>Aug</t>
  </si>
  <si>
    <t>Oct</t>
  </si>
  <si>
    <t>Nov</t>
  </si>
  <si>
    <t>Dec</t>
  </si>
  <si>
    <t>Jun</t>
  </si>
  <si>
    <t>Jul</t>
  </si>
  <si>
    <t>Sep</t>
  </si>
  <si>
    <t>Maximum</t>
  </si>
  <si>
    <t>Forecasted Sales</t>
  </si>
  <si>
    <t>Starting Inventory</t>
  </si>
  <si>
    <t>Ending Inventory</t>
  </si>
  <si>
    <t>Available for Sale</t>
  </si>
  <si>
    <t>Revenue</t>
  </si>
  <si>
    <t>Profit</t>
  </si>
  <si>
    <t>Safety Stock</t>
  </si>
  <si>
    <t>Labor Monthly Wage</t>
  </si>
  <si>
    <t>Severance Pay</t>
  </si>
  <si>
    <t>Trained Employees</t>
  </si>
  <si>
    <t>Workers Fired</t>
  </si>
  <si>
    <t>Workers Hired</t>
  </si>
  <si>
    <t>Trainees</t>
  </si>
  <si>
    <t>Labor Hours/Trained Worker/Month</t>
  </si>
  <si>
    <t>Labor Hours/Trainee/Month</t>
  </si>
  <si>
    <t>Starting Trained Workforce</t>
  </si>
  <si>
    <t>Labor Hours Available</t>
  </si>
  <si>
    <t>Required Labor Hours</t>
  </si>
  <si>
    <t>Hiring Cost</t>
  </si>
  <si>
    <t>Labor Cost (Trainees)</t>
  </si>
  <si>
    <t>Labor Cost (Trained Workforce)</t>
  </si>
  <si>
    <t>Minimum to</t>
  </si>
  <si>
    <t>Start the</t>
  </si>
  <si>
    <t>Next Year</t>
  </si>
  <si>
    <t>Manpower Planning at Cool Power</t>
  </si>
  <si>
    <t>Selling Price</t>
  </si>
  <si>
    <t>Range Name</t>
  </si>
  <si>
    <t>Cells</t>
  </si>
  <si>
    <t>AvailableForSale</t>
  </si>
  <si>
    <t>EndingInventory</t>
  </si>
  <si>
    <t>ForecastedSales</t>
  </si>
  <si>
    <t>HoldingCost</t>
  </si>
  <si>
    <t>ProductionCost</t>
  </si>
  <si>
    <t>SafetyStock</t>
  </si>
  <si>
    <t>StartingInventory</t>
  </si>
  <si>
    <t>TotalProfit</t>
  </si>
  <si>
    <t>C13:N13</t>
  </si>
  <si>
    <t>C17:N17</t>
  </si>
  <si>
    <t>C15:N15</t>
  </si>
  <si>
    <t>C5</t>
  </si>
  <si>
    <t>C11:N11</t>
  </si>
  <si>
    <t>C9:N9</t>
  </si>
  <si>
    <t>C3</t>
  </si>
  <si>
    <t>C19:N19</t>
  </si>
  <si>
    <t>C6</t>
  </si>
  <si>
    <t>O25</t>
  </si>
  <si>
    <t>SellingPrice</t>
  </si>
  <si>
    <t>C4</t>
  </si>
  <si>
    <t>HiringCost</t>
  </si>
  <si>
    <t>LaborHoursAvailable</t>
  </si>
  <si>
    <t>LaborHoursPerTrainedWorker</t>
  </si>
  <si>
    <t>LaborHoursPerTrainee</t>
  </si>
  <si>
    <t>LaborMonthlyWage</t>
  </si>
  <si>
    <t>MinimumToStartNextYear</t>
  </si>
  <si>
    <t>RequiredLaborHours</t>
  </si>
  <si>
    <t>SeverancePay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</si>
</sst>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"/>
    <numFmt numFmtId="169" formatCode="0.0%"/>
    <numFmt numFmtId="170" formatCode="&quot;$&quot;#,##0.00"/>
    <numFmt numFmtId="171" formatCode="&quot;$&quot;#,##0"/>
    <numFmt numFmtId="172" formatCode="0.0000"/>
    <numFmt numFmtId="173" formatCode="0.000"/>
    <numFmt numFmtId="174" formatCode="0.000000"/>
    <numFmt numFmtId="175" formatCode="0.00000"/>
    <numFmt numFmtId="176" formatCode="&quot;$&quot;#,##0.0"/>
    <numFmt numFmtId="177" formatCode="0.0000000"/>
    <numFmt numFmtId="178" formatCode="0.0E+00"/>
    <numFmt numFmtId="179" formatCode="0E+00"/>
    <numFmt numFmtId="180" formatCode="0.000E+00"/>
    <numFmt numFmtId="181" formatCode="#,##0.0"/>
    <numFmt numFmtId="182" formatCode="0.00000000"/>
    <numFmt numFmtId="183" formatCode="General_)"/>
    <numFmt numFmtId="184" formatCode="0.0000_)"/>
    <numFmt numFmtId="185" formatCode="&quot;+&quot;&quot;$&quot;#,##0.00;&quot;-&quot;&quot;$&quot;#,##0.00;&quot;$&quot;0.00"/>
    <numFmt numFmtId="186" formatCode="&quot;+&quot;&quot;$&quot;#,##0;&quot;-&quot;&quot;$&quot;#,##0;&quot;$&quot;0"/>
    <numFmt numFmtId="187" formatCode="0.0000E+00;\&#10;"/>
    <numFmt numFmtId="188" formatCode="0.0000E+00;\槼"/>
    <numFmt numFmtId="189" formatCode="0.000E+00;\槼"/>
    <numFmt numFmtId="190" formatCode="0.00E+00;\槼"/>
    <numFmt numFmtId="191" formatCode="0.000000000"/>
    <numFmt numFmtId="192" formatCode="00000"/>
    <numFmt numFmtId="193" formatCode="0;\-0;;@"/>
    <numFmt numFmtId="194" formatCode="&quot;$&quot;0"/>
    <numFmt numFmtId="195" formatCode="&quot;$&quot;0.0"/>
    <numFmt numFmtId="196" formatCode="*0.00"/>
    <numFmt numFmtId="197" formatCode="&quot;$&quot;0.00"/>
    <numFmt numFmtId="198" formatCode="0.0000000000"/>
    <numFmt numFmtId="199" formatCode="0.00000000000"/>
    <numFmt numFmtId="200" formatCode="0.0000E+00"/>
    <numFmt numFmtId="201" formatCode="_(&quot;$&quot;* #,##0.000_);_(&quot;$&quot;* \(#,##0.000\);_(&quot;$&quot;* &quot;-&quot;??_);_(@_)"/>
    <numFmt numFmtId="202" formatCode="0_)"/>
    <numFmt numFmtId="203" formatCode="0.00_)"/>
    <numFmt numFmtId="204" formatCode="&quot;$&quot;#,##0.000_);\(&quot;$&quot;#,##0.000\)"/>
    <numFmt numFmtId="205" formatCode="&quot;$&quot;#,##0.0_);[Red]\(&quot;$&quot;#,##0.0\)"/>
    <numFmt numFmtId="206" formatCode="&quot;$&quot;#,##0.0_);\(&quot;$&quot;#,##0.0\)"/>
    <numFmt numFmtId="207" formatCode="0.000000000000"/>
    <numFmt numFmtId="208" formatCode="0.00000000000000%"/>
    <numFmt numFmtId="209" formatCode="0.00000000000000"/>
    <numFmt numFmtId="210" formatCode="0.0000000000000"/>
    <numFmt numFmtId="211" formatCode="&quot;$&quot;#,##0.000"/>
    <numFmt numFmtId="212" formatCode="&quot;$&quot;#,##0.0000"/>
    <numFmt numFmtId="213" formatCode="0.0E+00;\വ"/>
    <numFmt numFmtId="214" formatCode="0.00E+00;\വ"/>
  </numFmts>
  <fonts count="2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8"/>
      <color indexed="36"/>
      <name val=""/>
      <family val="0"/>
    </font>
    <font>
      <u val="single"/>
      <sz val="8"/>
      <color indexed="12"/>
      <name val=""/>
      <family val="0"/>
    </font>
    <font>
      <b/>
      <sz val="12"/>
      <name val="Verdana"/>
      <family val="0"/>
    </font>
    <font>
      <b/>
      <sz val="12"/>
      <name val="Arial"/>
      <family val="2"/>
    </font>
    <font>
      <sz val="9"/>
      <name val="Arial"/>
      <family val="2"/>
    </font>
    <font>
      <sz val="10"/>
      <name val="Verdana"/>
      <family val="0"/>
    </font>
    <font>
      <b/>
      <sz val="9"/>
      <name val="Arial"/>
      <family val="2"/>
    </font>
    <font>
      <sz val="9"/>
      <name val="Verdana"/>
      <family val="0"/>
    </font>
    <font>
      <u val="single"/>
      <sz val="9"/>
      <color indexed="36"/>
      <name val="Geneva"/>
      <family val="0"/>
    </font>
    <font>
      <u val="single"/>
      <sz val="9"/>
      <color indexed="12"/>
      <name val="Geneva"/>
      <family val="0"/>
    </font>
    <font>
      <sz val="10"/>
      <name val="Arial"/>
      <family val="0"/>
    </font>
    <font>
      <sz val="8"/>
      <name val=""/>
      <family val="0"/>
    </font>
    <font>
      <sz val="10"/>
      <name val="MS Sans Serif"/>
      <family val="0"/>
    </font>
    <font>
      <u val="single"/>
      <sz val="10"/>
      <color indexed="36"/>
      <name val="Verdana"/>
      <family val="0"/>
    </font>
    <font>
      <u val="single"/>
      <sz val="10"/>
      <color indexed="12"/>
      <name val="Verdana"/>
      <family val="0"/>
    </font>
    <font>
      <sz val="10"/>
      <name val="Genev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Verdana"/>
      <family val="0"/>
    </font>
    <font>
      <u val="single"/>
      <sz val="10"/>
      <color indexed="36"/>
      <name val="Geneva"/>
      <family val="0"/>
    </font>
    <font>
      <u val="single"/>
      <sz val="10"/>
      <color indexed="12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Fon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4" borderId="2" applyNumberFormat="0" applyFont="0" applyAlignment="0" applyProtection="0"/>
  </cellStyleXfs>
  <cellXfs count="51"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0" xfId="18" applyNumberFormat="1" applyFont="1" applyFill="1" applyBorder="1" applyAlignment="1">
      <alignment horizontal="center"/>
    </xf>
    <xf numFmtId="0" fontId="8" fillId="0" borderId="0" xfId="16" applyNumberFormat="1" applyFont="1" applyFill="1" applyBorder="1" applyAlignment="1">
      <alignment horizontal="center"/>
    </xf>
    <xf numFmtId="171" fontId="8" fillId="4" borderId="2" xfId="0" applyNumberFormat="1" applyFont="1" applyFill="1" applyBorder="1" applyAlignment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171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23" applyNumberFormat="1" applyFont="1" applyFill="1" applyBorder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3" borderId="0" xfId="18" applyNumberFormat="1" applyFont="1" applyFill="1" applyBorder="1" applyAlignment="1">
      <alignment horizontal="center"/>
    </xf>
    <xf numFmtId="0" fontId="8" fillId="3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71" fontId="8" fillId="3" borderId="0" xfId="0" applyNumberFormat="1" applyFont="1" applyFill="1" applyBorder="1" applyAlignment="1">
      <alignment horizontal="center"/>
    </xf>
    <xf numFmtId="171" fontId="8" fillId="3" borderId="0" xfId="18" applyNumberFormat="1" applyFont="1" applyFill="1" applyBorder="1" applyAlignment="1">
      <alignment horizontal="center"/>
    </xf>
    <xf numFmtId="0" fontId="8" fillId="0" borderId="0" xfId="0" applyNumberFormat="1" applyFont="1" applyAlignment="1">
      <alignment horizontal="right"/>
    </xf>
    <xf numFmtId="0" fontId="8" fillId="3" borderId="0" xfId="23" applyNumberFormat="1" applyFont="1" applyFill="1" applyBorder="1" applyAlignment="1">
      <alignment horizontal="center"/>
    </xf>
    <xf numFmtId="171" fontId="8" fillId="0" borderId="0" xfId="0" applyNumberFormat="1" applyFont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" fontId="8" fillId="2" borderId="3" xfId="23" applyNumberFormat="1" applyFont="1" applyFill="1" applyBorder="1" applyAlignment="1">
      <alignment horizontal="center"/>
    </xf>
    <xf numFmtId="1" fontId="8" fillId="2" borderId="4" xfId="23" applyNumberFormat="1" applyFont="1" applyFill="1" applyBorder="1" applyAlignment="1">
      <alignment horizontal="center"/>
    </xf>
    <xf numFmtId="1" fontId="8" fillId="2" borderId="4" xfId="16" applyNumberFormat="1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/>
    </xf>
    <xf numFmtId="1" fontId="8" fillId="2" borderId="5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2" borderId="6" xfId="23" applyNumberFormat="1" applyFont="1" applyFill="1" applyBorder="1" applyAlignment="1">
      <alignment horizontal="center"/>
    </xf>
    <xf numFmtId="0" fontId="8" fillId="2" borderId="7" xfId="23" applyNumberFormat="1" applyFont="1" applyFill="1" applyBorder="1" applyAlignment="1">
      <alignment horizontal="center"/>
    </xf>
    <xf numFmtId="0" fontId="8" fillId="2" borderId="7" xfId="16" applyNumberFormat="1" applyFont="1" applyFill="1" applyBorder="1" applyAlignment="1">
      <alignment horizontal="center"/>
    </xf>
    <xf numFmtId="0" fontId="8" fillId="2" borderId="7" xfId="0" applyNumberFormat="1" applyFont="1" applyFill="1" applyBorder="1" applyAlignment="1">
      <alignment horizontal="center"/>
    </xf>
    <xf numFmtId="0" fontId="8" fillId="2" borderId="8" xfId="0" applyNumberFormat="1" applyFont="1" applyFill="1" applyBorder="1" applyAlignment="1">
      <alignment horizontal="center"/>
    </xf>
    <xf numFmtId="0" fontId="8" fillId="2" borderId="9" xfId="23" applyNumberFormat="1" applyFont="1" applyFill="1" applyBorder="1" applyAlignment="1">
      <alignment horizontal="center"/>
    </xf>
    <xf numFmtId="0" fontId="8" fillId="2" borderId="10" xfId="23" applyNumberFormat="1" applyFont="1" applyFill="1" applyBorder="1" applyAlignment="1">
      <alignment horizontal="center"/>
    </xf>
    <xf numFmtId="0" fontId="8" fillId="2" borderId="10" xfId="16" applyNumberFormat="1" applyFont="1" applyFill="1" applyBorder="1" applyAlignment="1">
      <alignment horizontal="center"/>
    </xf>
    <xf numFmtId="0" fontId="8" fillId="2" borderId="10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1" fontId="8" fillId="0" borderId="0" xfId="23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 horizontal="left"/>
    </xf>
    <xf numFmtId="0" fontId="8" fillId="5" borderId="12" xfId="0" applyNumberFormat="1" applyFont="1" applyFill="1" applyBorder="1" applyAlignment="1">
      <alignment horizontal="left"/>
    </xf>
    <xf numFmtId="0" fontId="8" fillId="5" borderId="13" xfId="0" applyNumberFormat="1" applyFont="1" applyFill="1" applyBorder="1" applyAlignment="1">
      <alignment horizontal="left"/>
    </xf>
    <xf numFmtId="0" fontId="8" fillId="5" borderId="1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14" xfId="0" applyNumberFormat="1" applyFont="1" applyFill="1" applyBorder="1" applyAlignment="1">
      <alignment horizontal="left"/>
    </xf>
    <xf numFmtId="0" fontId="8" fillId="5" borderId="15" xfId="0" applyNumberFormat="1" applyFont="1" applyFill="1" applyBorder="1" applyAlignment="1">
      <alignment horizontal="left"/>
    </xf>
    <xf numFmtId="0" fontId="10" fillId="5" borderId="16" xfId="0" applyFont="1" applyFill="1" applyBorder="1" applyAlignment="1">
      <alignment horizontal="left"/>
    </xf>
    <xf numFmtId="0" fontId="10" fillId="5" borderId="17" xfId="0" applyFont="1" applyFill="1" applyBorder="1" applyAlignment="1">
      <alignment horizontal="left"/>
    </xf>
  </cellXfs>
  <cellStyles count="11">
    <cellStyle name="Normal" xfId="0"/>
    <cellStyle name="Changing Cells" xfId="15"/>
    <cellStyle name="Comma" xfId="16"/>
    <cellStyle name="Comma [0]" xfId="17"/>
    <cellStyle name="Currency" xfId="18"/>
    <cellStyle name="Currency [0]" xfId="19"/>
    <cellStyle name="Data" xfId="20"/>
    <cellStyle name="Followed Hyperlink" xfId="21"/>
    <cellStyle name="Hyperlink" xfId="22"/>
    <cellStyle name="Percent" xfId="23"/>
    <cellStyle name="Target Cel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%20Mark\QM501Y\Class%20Notes\18%20Queueing%20Applications\Q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ample #1"/>
      <sheetName val="Example #2"/>
      <sheetName val="McDonalds"/>
      <sheetName val="Wendys"/>
      <sheetName val="Telephone"/>
      <sheetName val="Specific"/>
      <sheetName val="General"/>
      <sheetName val="LL Bean"/>
      <sheetName val="LL Bean F"/>
      <sheetName val="Intro"/>
      <sheetName val="MMs"/>
      <sheetName val="finite queue length"/>
      <sheetName val="finite population"/>
      <sheetName val="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15.25390625" style="1" customWidth="1"/>
    <col min="3" max="6" width="7.75390625" style="1" customWidth="1"/>
    <col min="7" max="7" width="7.75390625" style="4" customWidth="1"/>
    <col min="8" max="14" width="7.75390625" style="1" customWidth="1"/>
    <col min="15" max="15" width="10.875" style="1" customWidth="1"/>
    <col min="16" max="16" width="5.875" style="1" customWidth="1"/>
    <col min="17" max="17" width="15.25390625" style="41" customWidth="1"/>
    <col min="18" max="18" width="10.875" style="41" customWidth="1"/>
    <col min="19" max="16384" width="10.875" style="1" customWidth="1"/>
  </cols>
  <sheetData>
    <row r="1" ht="15.75">
      <c r="A1" s="2" t="s">
        <v>17</v>
      </c>
    </row>
    <row r="2" spans="2:14" ht="12.75" thickBot="1">
      <c r="B2" s="4"/>
      <c r="C2" s="4"/>
      <c r="D2" s="4"/>
      <c r="E2" s="4"/>
      <c r="F2" s="4"/>
      <c r="H2" s="4"/>
      <c r="I2" s="4"/>
      <c r="J2" s="4"/>
      <c r="K2" s="4"/>
      <c r="L2" s="4"/>
      <c r="M2" s="4"/>
      <c r="N2" s="4"/>
    </row>
    <row r="3" spans="2:18" ht="12.75" thickBot="1">
      <c r="B3" s="12" t="s">
        <v>15</v>
      </c>
      <c r="C3" s="18">
        <v>125</v>
      </c>
      <c r="D3" s="5"/>
      <c r="E3" s="5"/>
      <c r="F3" s="5"/>
      <c r="G3" s="5"/>
      <c r="H3" s="5"/>
      <c r="I3" s="4"/>
      <c r="J3" s="4"/>
      <c r="K3" s="4"/>
      <c r="L3" s="4"/>
      <c r="M3" s="4"/>
      <c r="N3" s="4"/>
      <c r="Q3" s="49" t="s">
        <v>58</v>
      </c>
      <c r="R3" s="50" t="s">
        <v>59</v>
      </c>
    </row>
    <row r="4" spans="2:18" ht="12">
      <c r="B4" s="12" t="s">
        <v>57</v>
      </c>
      <c r="C4" s="19">
        <v>200</v>
      </c>
      <c r="D4" s="6"/>
      <c r="E4" s="6"/>
      <c r="F4" s="6"/>
      <c r="G4" s="6"/>
      <c r="H4" s="5"/>
      <c r="I4" s="4"/>
      <c r="J4" s="4"/>
      <c r="K4" s="4"/>
      <c r="L4" s="4"/>
      <c r="M4" s="4"/>
      <c r="N4" s="4"/>
      <c r="Q4" s="43" t="s">
        <v>60</v>
      </c>
      <c r="R4" s="44" t="s">
        <v>68</v>
      </c>
    </row>
    <row r="5" spans="2:18" ht="12">
      <c r="B5" s="12" t="s">
        <v>16</v>
      </c>
      <c r="C5" s="19">
        <v>5</v>
      </c>
      <c r="D5" s="6"/>
      <c r="E5" s="6"/>
      <c r="F5" s="6"/>
      <c r="G5" s="6"/>
      <c r="H5" s="5"/>
      <c r="I5" s="4"/>
      <c r="J5" s="4"/>
      <c r="K5" s="4"/>
      <c r="L5" s="4"/>
      <c r="M5" s="4"/>
      <c r="N5" s="4"/>
      <c r="Q5" s="43" t="s">
        <v>61</v>
      </c>
      <c r="R5" s="44" t="s">
        <v>69</v>
      </c>
    </row>
    <row r="6" spans="2:18" ht="12">
      <c r="B6" s="12" t="s">
        <v>33</v>
      </c>
      <c r="C6" s="15">
        <v>5</v>
      </c>
      <c r="D6" s="6"/>
      <c r="E6" s="6"/>
      <c r="F6" s="6"/>
      <c r="G6" s="6"/>
      <c r="H6" s="5"/>
      <c r="I6" s="4"/>
      <c r="J6" s="4"/>
      <c r="K6" s="4"/>
      <c r="L6" s="4"/>
      <c r="M6" s="4"/>
      <c r="N6" s="4"/>
      <c r="Q6" s="43" t="s">
        <v>62</v>
      </c>
      <c r="R6" s="44" t="s">
        <v>70</v>
      </c>
    </row>
    <row r="7" spans="2:18" ht="12">
      <c r="B7" s="17"/>
      <c r="C7" s="6"/>
      <c r="D7" s="6"/>
      <c r="E7" s="6"/>
      <c r="F7" s="6"/>
      <c r="G7" s="6"/>
      <c r="H7" s="5"/>
      <c r="I7" s="4"/>
      <c r="J7" s="4"/>
      <c r="K7" s="4"/>
      <c r="L7" s="4"/>
      <c r="M7" s="4"/>
      <c r="N7" s="4"/>
      <c r="Q7" s="43" t="s">
        <v>63</v>
      </c>
      <c r="R7" s="44" t="s">
        <v>71</v>
      </c>
    </row>
    <row r="8" spans="2:18" ht="12">
      <c r="B8" s="12"/>
      <c r="C8" s="13" t="s">
        <v>19</v>
      </c>
      <c r="D8" s="13" t="s">
        <v>20</v>
      </c>
      <c r="E8" s="7" t="s">
        <v>21</v>
      </c>
      <c r="F8" s="7" t="s">
        <v>22</v>
      </c>
      <c r="G8" s="7" t="s">
        <v>23</v>
      </c>
      <c r="H8" s="5" t="s">
        <v>28</v>
      </c>
      <c r="I8" s="4" t="s">
        <v>29</v>
      </c>
      <c r="J8" s="4" t="s">
        <v>24</v>
      </c>
      <c r="K8" s="4" t="s">
        <v>30</v>
      </c>
      <c r="L8" s="4" t="s">
        <v>25</v>
      </c>
      <c r="M8" s="4" t="s">
        <v>26</v>
      </c>
      <c r="N8" s="4" t="s">
        <v>27</v>
      </c>
      <c r="Q8" s="43" t="s">
        <v>31</v>
      </c>
      <c r="R8" s="44" t="s">
        <v>72</v>
      </c>
    </row>
    <row r="9" spans="2:18" ht="12">
      <c r="B9" s="12" t="s">
        <v>18</v>
      </c>
      <c r="C9" s="24">
        <v>10</v>
      </c>
      <c r="D9" s="25">
        <v>34</v>
      </c>
      <c r="E9" s="26">
        <v>50</v>
      </c>
      <c r="F9" s="26">
        <v>50</v>
      </c>
      <c r="G9" s="26">
        <v>50</v>
      </c>
      <c r="H9" s="27">
        <v>50</v>
      </c>
      <c r="I9" s="27">
        <v>50</v>
      </c>
      <c r="J9" s="27">
        <v>50</v>
      </c>
      <c r="K9" s="27">
        <v>40</v>
      </c>
      <c r="L9" s="27">
        <v>25</v>
      </c>
      <c r="M9" s="27">
        <v>15</v>
      </c>
      <c r="N9" s="28">
        <v>15</v>
      </c>
      <c r="Q9" s="43" t="s">
        <v>18</v>
      </c>
      <c r="R9" s="44" t="s">
        <v>73</v>
      </c>
    </row>
    <row r="10" spans="2:18" ht="12">
      <c r="B10" s="12"/>
      <c r="C10" s="13" t="s">
        <v>14</v>
      </c>
      <c r="D10" s="13" t="s">
        <v>14</v>
      </c>
      <c r="E10" s="13" t="s">
        <v>14</v>
      </c>
      <c r="F10" s="13" t="s">
        <v>14</v>
      </c>
      <c r="G10" s="13" t="s">
        <v>14</v>
      </c>
      <c r="H10" s="13" t="s">
        <v>14</v>
      </c>
      <c r="I10" s="13" t="s">
        <v>14</v>
      </c>
      <c r="J10" s="13" t="s">
        <v>14</v>
      </c>
      <c r="K10" s="13" t="s">
        <v>14</v>
      </c>
      <c r="L10" s="13" t="s">
        <v>14</v>
      </c>
      <c r="M10" s="13" t="s">
        <v>14</v>
      </c>
      <c r="N10" s="13" t="s">
        <v>14</v>
      </c>
      <c r="O10" s="4"/>
      <c r="Q10" s="43" t="s">
        <v>64</v>
      </c>
      <c r="R10" s="44" t="s">
        <v>74</v>
      </c>
    </row>
    <row r="11" spans="2:18" ht="12">
      <c r="B11" s="12" t="s">
        <v>31</v>
      </c>
      <c r="C11" s="21">
        <v>50</v>
      </c>
      <c r="D11" s="21">
        <v>50</v>
      </c>
      <c r="E11" s="21">
        <v>50</v>
      </c>
      <c r="F11" s="21">
        <v>50</v>
      </c>
      <c r="G11" s="21">
        <v>50</v>
      </c>
      <c r="H11" s="21">
        <v>50</v>
      </c>
      <c r="I11" s="21">
        <v>50</v>
      </c>
      <c r="J11" s="21">
        <v>50</v>
      </c>
      <c r="K11" s="21">
        <v>50</v>
      </c>
      <c r="L11" s="21">
        <v>50</v>
      </c>
      <c r="M11" s="21">
        <v>50</v>
      </c>
      <c r="N11" s="21">
        <v>50</v>
      </c>
      <c r="O11" s="4"/>
      <c r="Q11" s="43" t="s">
        <v>65</v>
      </c>
      <c r="R11" s="44" t="s">
        <v>75</v>
      </c>
    </row>
    <row r="12" spans="2:18" s="3" customFormat="1" ht="12">
      <c r="B12" s="12"/>
      <c r="C12" s="13"/>
      <c r="D12" s="13"/>
      <c r="E12" s="7"/>
      <c r="F12" s="7"/>
      <c r="G12" s="7"/>
      <c r="H12" s="5"/>
      <c r="I12" s="14"/>
      <c r="J12" s="14"/>
      <c r="K12" s="14"/>
      <c r="L12" s="14"/>
      <c r="M12" s="14"/>
      <c r="N12" s="14"/>
      <c r="O12" s="14"/>
      <c r="Q12" s="45" t="s">
        <v>78</v>
      </c>
      <c r="R12" s="46" t="s">
        <v>79</v>
      </c>
    </row>
    <row r="13" spans="2:18" s="3" customFormat="1" ht="12">
      <c r="B13" s="12" t="s">
        <v>35</v>
      </c>
      <c r="C13" s="13">
        <f>StartingInventory+Production</f>
        <v>15</v>
      </c>
      <c r="D13" s="40">
        <f aca="true" t="shared" si="0" ref="D13:N13">C17+Production</f>
        <v>39</v>
      </c>
      <c r="E13" s="40">
        <f t="shared" si="0"/>
        <v>75</v>
      </c>
      <c r="F13" s="40">
        <f t="shared" si="0"/>
        <v>110</v>
      </c>
      <c r="G13" s="40">
        <f t="shared" si="0"/>
        <v>140</v>
      </c>
      <c r="H13" s="40">
        <f t="shared" si="0"/>
        <v>145</v>
      </c>
      <c r="I13" s="40">
        <f t="shared" si="0"/>
        <v>130</v>
      </c>
      <c r="J13" s="40">
        <f t="shared" si="0"/>
        <v>95</v>
      </c>
      <c r="K13" s="40">
        <f t="shared" si="0"/>
        <v>50</v>
      </c>
      <c r="L13" s="40">
        <f t="shared" si="0"/>
        <v>35</v>
      </c>
      <c r="M13" s="40">
        <f t="shared" si="0"/>
        <v>20</v>
      </c>
      <c r="N13" s="40">
        <f t="shared" si="0"/>
        <v>20</v>
      </c>
      <c r="O13" s="14"/>
      <c r="Q13" s="43" t="s">
        <v>66</v>
      </c>
      <c r="R13" s="44" t="s">
        <v>76</v>
      </c>
    </row>
    <row r="14" spans="2:18" s="3" customFormat="1" ht="12.75" thickBot="1">
      <c r="B14" s="12"/>
      <c r="C14" s="13" t="s">
        <v>13</v>
      </c>
      <c r="D14" s="13" t="s">
        <v>13</v>
      </c>
      <c r="E14" s="13" t="s">
        <v>13</v>
      </c>
      <c r="F14" s="13" t="s">
        <v>13</v>
      </c>
      <c r="G14" s="13" t="s">
        <v>13</v>
      </c>
      <c r="H14" s="13" t="s">
        <v>13</v>
      </c>
      <c r="I14" s="13" t="s">
        <v>13</v>
      </c>
      <c r="J14" s="13" t="s">
        <v>13</v>
      </c>
      <c r="K14" s="13" t="s">
        <v>13</v>
      </c>
      <c r="L14" s="13" t="s">
        <v>13</v>
      </c>
      <c r="M14" s="13" t="s">
        <v>13</v>
      </c>
      <c r="N14" s="13" t="s">
        <v>13</v>
      </c>
      <c r="O14" s="14"/>
      <c r="Q14" s="47" t="s">
        <v>67</v>
      </c>
      <c r="R14" s="48" t="s">
        <v>77</v>
      </c>
    </row>
    <row r="15" spans="2:15" ht="12">
      <c r="B15" s="12" t="s">
        <v>32</v>
      </c>
      <c r="C15" s="9">
        <v>10</v>
      </c>
      <c r="D15" s="9">
        <v>14</v>
      </c>
      <c r="E15" s="9">
        <v>15</v>
      </c>
      <c r="F15" s="9">
        <v>20</v>
      </c>
      <c r="G15" s="9">
        <v>45</v>
      </c>
      <c r="H15" s="9">
        <v>65</v>
      </c>
      <c r="I15" s="16">
        <v>85</v>
      </c>
      <c r="J15" s="16">
        <v>85</v>
      </c>
      <c r="K15" s="16">
        <v>40</v>
      </c>
      <c r="L15" s="16">
        <v>30</v>
      </c>
      <c r="M15" s="16">
        <v>15</v>
      </c>
      <c r="N15" s="16">
        <v>15</v>
      </c>
      <c r="O15" s="4"/>
    </row>
    <row r="16" spans="2:15" ht="12">
      <c r="B16" s="12"/>
      <c r="C16" s="5"/>
      <c r="D16" s="5"/>
      <c r="E16" s="5"/>
      <c r="F16" s="5"/>
      <c r="G16" s="5"/>
      <c r="H16" s="5"/>
      <c r="I16" s="4"/>
      <c r="J16" s="4"/>
      <c r="K16" s="4"/>
      <c r="L16" s="4"/>
      <c r="M16" s="4"/>
      <c r="N16" s="4"/>
      <c r="O16" s="4"/>
    </row>
    <row r="17" spans="2:15" ht="12">
      <c r="B17" s="12" t="s">
        <v>34</v>
      </c>
      <c r="C17" s="23">
        <f aca="true" t="shared" si="1" ref="C17:N17">AvailableForSale-ForecastedSales</f>
        <v>5</v>
      </c>
      <c r="D17" s="23">
        <f t="shared" si="1"/>
        <v>25</v>
      </c>
      <c r="E17" s="23">
        <f t="shared" si="1"/>
        <v>60</v>
      </c>
      <c r="F17" s="23">
        <f t="shared" si="1"/>
        <v>90</v>
      </c>
      <c r="G17" s="23">
        <f t="shared" si="1"/>
        <v>95</v>
      </c>
      <c r="H17" s="23">
        <f t="shared" si="1"/>
        <v>80</v>
      </c>
      <c r="I17" s="23">
        <f t="shared" si="1"/>
        <v>45</v>
      </c>
      <c r="J17" s="23">
        <f t="shared" si="1"/>
        <v>10</v>
      </c>
      <c r="K17" s="23">
        <f t="shared" si="1"/>
        <v>10</v>
      </c>
      <c r="L17" s="23">
        <f t="shared" si="1"/>
        <v>5</v>
      </c>
      <c r="M17" s="23">
        <f t="shared" si="1"/>
        <v>5</v>
      </c>
      <c r="N17" s="23">
        <f t="shared" si="1"/>
        <v>5</v>
      </c>
      <c r="O17" s="4"/>
    </row>
    <row r="18" spans="2:15" ht="12">
      <c r="B18" s="12"/>
      <c r="C18" s="23" t="s">
        <v>13</v>
      </c>
      <c r="D18" s="23" t="s">
        <v>13</v>
      </c>
      <c r="E18" s="23" t="s">
        <v>13</v>
      </c>
      <c r="F18" s="23" t="s">
        <v>13</v>
      </c>
      <c r="G18" s="23" t="s">
        <v>13</v>
      </c>
      <c r="H18" s="23" t="s">
        <v>13</v>
      </c>
      <c r="I18" s="23" t="s">
        <v>13</v>
      </c>
      <c r="J18" s="23" t="s">
        <v>13</v>
      </c>
      <c r="K18" s="23" t="s">
        <v>13</v>
      </c>
      <c r="L18" s="23" t="s">
        <v>13</v>
      </c>
      <c r="M18" s="23" t="s">
        <v>13</v>
      </c>
      <c r="N18" s="23" t="s">
        <v>13</v>
      </c>
      <c r="O18" s="4"/>
    </row>
    <row r="19" spans="2:15" ht="12">
      <c r="B19" s="12" t="s">
        <v>38</v>
      </c>
      <c r="C19" s="29">
        <v>5</v>
      </c>
      <c r="D19" s="29">
        <v>5</v>
      </c>
      <c r="E19" s="29">
        <v>5</v>
      </c>
      <c r="F19" s="29">
        <v>5</v>
      </c>
      <c r="G19" s="29">
        <v>10</v>
      </c>
      <c r="H19" s="29">
        <v>10</v>
      </c>
      <c r="I19" s="29">
        <v>10</v>
      </c>
      <c r="J19" s="29">
        <v>10</v>
      </c>
      <c r="K19" s="29">
        <v>10</v>
      </c>
      <c r="L19" s="29">
        <v>5</v>
      </c>
      <c r="M19" s="29">
        <v>5</v>
      </c>
      <c r="N19" s="29">
        <v>5</v>
      </c>
      <c r="O19" s="4"/>
    </row>
    <row r="20" spans="2:18" s="3" customFormat="1" ht="1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4"/>
      <c r="Q20" s="42"/>
      <c r="R20" s="42"/>
    </row>
    <row r="21" spans="2:15" ht="12">
      <c r="B21" s="5"/>
      <c r="C21" s="5"/>
      <c r="D21" s="5"/>
      <c r="E21" s="5"/>
      <c r="F21" s="5"/>
      <c r="G21" s="5"/>
      <c r="H21" s="5"/>
      <c r="I21" s="4"/>
      <c r="J21" s="4"/>
      <c r="K21" s="4"/>
      <c r="L21" s="4"/>
      <c r="M21" s="4"/>
      <c r="N21" s="4"/>
      <c r="O21" s="4" t="s">
        <v>11</v>
      </c>
    </row>
    <row r="22" spans="2:15" ht="12">
      <c r="B22" s="12" t="s">
        <v>36</v>
      </c>
      <c r="C22" s="11">
        <f aca="true" t="shared" si="2" ref="C22:N22">SellingPrice*ForecastedSales</f>
        <v>2000</v>
      </c>
      <c r="D22" s="11">
        <f t="shared" si="2"/>
        <v>2800</v>
      </c>
      <c r="E22" s="11">
        <f t="shared" si="2"/>
        <v>3000</v>
      </c>
      <c r="F22" s="11">
        <f t="shared" si="2"/>
        <v>4000</v>
      </c>
      <c r="G22" s="11">
        <f t="shared" si="2"/>
        <v>9000</v>
      </c>
      <c r="H22" s="11">
        <f t="shared" si="2"/>
        <v>13000</v>
      </c>
      <c r="I22" s="11">
        <f t="shared" si="2"/>
        <v>17000</v>
      </c>
      <c r="J22" s="11">
        <f t="shared" si="2"/>
        <v>17000</v>
      </c>
      <c r="K22" s="11">
        <f t="shared" si="2"/>
        <v>8000</v>
      </c>
      <c r="L22" s="11">
        <f t="shared" si="2"/>
        <v>6000</v>
      </c>
      <c r="M22" s="11">
        <f t="shared" si="2"/>
        <v>3000</v>
      </c>
      <c r="N22" s="11">
        <f t="shared" si="2"/>
        <v>3000</v>
      </c>
      <c r="O22" s="22">
        <f>SUM(C22:N22)</f>
        <v>87800</v>
      </c>
    </row>
    <row r="23" spans="2:15" ht="12">
      <c r="B23" s="20" t="s">
        <v>15</v>
      </c>
      <c r="C23" s="22">
        <f aca="true" t="shared" si="3" ref="C23:N23">ProductionCost*Production</f>
        <v>1250</v>
      </c>
      <c r="D23" s="22">
        <f t="shared" si="3"/>
        <v>4250</v>
      </c>
      <c r="E23" s="22">
        <f t="shared" si="3"/>
        <v>6250</v>
      </c>
      <c r="F23" s="22">
        <f t="shared" si="3"/>
        <v>6250</v>
      </c>
      <c r="G23" s="22">
        <f t="shared" si="3"/>
        <v>6250</v>
      </c>
      <c r="H23" s="22">
        <f t="shared" si="3"/>
        <v>6250</v>
      </c>
      <c r="I23" s="22">
        <f t="shared" si="3"/>
        <v>6250</v>
      </c>
      <c r="J23" s="22">
        <f t="shared" si="3"/>
        <v>6250</v>
      </c>
      <c r="K23" s="22">
        <f t="shared" si="3"/>
        <v>5000</v>
      </c>
      <c r="L23" s="22">
        <f t="shared" si="3"/>
        <v>3125</v>
      </c>
      <c r="M23" s="22">
        <f t="shared" si="3"/>
        <v>1875</v>
      </c>
      <c r="N23" s="22">
        <f t="shared" si="3"/>
        <v>1875</v>
      </c>
      <c r="O23" s="22">
        <f>SUM(C23:N23)</f>
        <v>54875</v>
      </c>
    </row>
    <row r="24" spans="2:15" ht="12.75" thickBot="1">
      <c r="B24" s="20" t="s">
        <v>16</v>
      </c>
      <c r="C24" s="22">
        <f aca="true" t="shared" si="4" ref="C24:N24">HoldingCost*EndingInventory</f>
        <v>25</v>
      </c>
      <c r="D24" s="22">
        <f t="shared" si="4"/>
        <v>125</v>
      </c>
      <c r="E24" s="22">
        <f t="shared" si="4"/>
        <v>300</v>
      </c>
      <c r="F24" s="22">
        <f t="shared" si="4"/>
        <v>450</v>
      </c>
      <c r="G24" s="22">
        <f t="shared" si="4"/>
        <v>475</v>
      </c>
      <c r="H24" s="22">
        <f t="shared" si="4"/>
        <v>400</v>
      </c>
      <c r="I24" s="22">
        <f t="shared" si="4"/>
        <v>225</v>
      </c>
      <c r="J24" s="22">
        <f t="shared" si="4"/>
        <v>50</v>
      </c>
      <c r="K24" s="22">
        <f t="shared" si="4"/>
        <v>50</v>
      </c>
      <c r="L24" s="22">
        <f t="shared" si="4"/>
        <v>25</v>
      </c>
      <c r="M24" s="22">
        <f t="shared" si="4"/>
        <v>25</v>
      </c>
      <c r="N24" s="22">
        <f t="shared" si="4"/>
        <v>25</v>
      </c>
      <c r="O24" s="22">
        <f>SUM(C24:N24)</f>
        <v>2175</v>
      </c>
    </row>
    <row r="25" spans="2:15" ht="12.75" thickBot="1">
      <c r="B25" s="20" t="s">
        <v>37</v>
      </c>
      <c r="C25" s="22">
        <f>C22-C23-C24</f>
        <v>725</v>
      </c>
      <c r="D25" s="22">
        <f aca="true" t="shared" si="5" ref="D25:N25">D22-D23-D24</f>
        <v>-1575</v>
      </c>
      <c r="E25" s="22">
        <f t="shared" si="5"/>
        <v>-3550</v>
      </c>
      <c r="F25" s="22">
        <f t="shared" si="5"/>
        <v>-2700</v>
      </c>
      <c r="G25" s="22">
        <f t="shared" si="5"/>
        <v>2275</v>
      </c>
      <c r="H25" s="22">
        <f t="shared" si="5"/>
        <v>6350</v>
      </c>
      <c r="I25" s="22">
        <f t="shared" si="5"/>
        <v>10525</v>
      </c>
      <c r="J25" s="22">
        <f t="shared" si="5"/>
        <v>10700</v>
      </c>
      <c r="K25" s="22">
        <f t="shared" si="5"/>
        <v>2950</v>
      </c>
      <c r="L25" s="22">
        <f t="shared" si="5"/>
        <v>2850</v>
      </c>
      <c r="M25" s="22">
        <f t="shared" si="5"/>
        <v>1100</v>
      </c>
      <c r="N25" s="22">
        <f t="shared" si="5"/>
        <v>1100</v>
      </c>
      <c r="O25" s="8">
        <f>SUM(C25:N25)</f>
        <v>30750</v>
      </c>
    </row>
    <row r="26" spans="2:15" ht="12">
      <c r="B26" s="4"/>
      <c r="C26" s="4"/>
      <c r="D26" s="4"/>
      <c r="E26" s="4"/>
      <c r="F26" s="4"/>
      <c r="H26" s="4"/>
      <c r="I26" s="4"/>
      <c r="J26" s="4"/>
      <c r="K26" s="4"/>
      <c r="L26" s="4"/>
      <c r="M26" s="4"/>
      <c r="N26" s="4"/>
      <c r="O26" s="4"/>
    </row>
    <row r="27" spans="2:15" ht="12">
      <c r="B27" s="4"/>
      <c r="C27" s="4"/>
      <c r="D27" s="4"/>
      <c r="E27" s="4"/>
      <c r="F27" s="4"/>
      <c r="H27" s="4"/>
      <c r="I27" s="4"/>
      <c r="J27" s="4"/>
      <c r="K27" s="4"/>
      <c r="L27" s="4"/>
      <c r="M27" s="4"/>
      <c r="N27" s="4"/>
      <c r="O27" s="4"/>
    </row>
    <row r="28" spans="2:15" ht="12">
      <c r="B28" s="4"/>
      <c r="C28" s="4"/>
      <c r="D28" s="4"/>
      <c r="E28" s="4"/>
      <c r="F28" s="4"/>
      <c r="H28" s="4"/>
      <c r="I28" s="4"/>
      <c r="J28" s="4"/>
      <c r="K28" s="4"/>
      <c r="L28" s="4"/>
      <c r="M28" s="4"/>
      <c r="N28" s="4"/>
      <c r="O28" s="4"/>
    </row>
    <row r="29" spans="2:15" ht="12">
      <c r="B29" s="4"/>
      <c r="C29" s="4"/>
      <c r="D29" s="4"/>
      <c r="E29" s="4"/>
      <c r="F29" s="4"/>
      <c r="H29" s="4"/>
      <c r="I29" s="4"/>
      <c r="J29" s="4"/>
      <c r="K29" s="4"/>
      <c r="L29" s="4"/>
      <c r="M29" s="4"/>
      <c r="N29" s="4"/>
      <c r="O29" s="4"/>
    </row>
    <row r="30" spans="2:15" ht="12">
      <c r="B30" s="4"/>
      <c r="C30" s="4"/>
      <c r="D30" s="4"/>
      <c r="E30" s="4"/>
      <c r="F30" s="4"/>
      <c r="H30" s="4"/>
      <c r="I30" s="4"/>
      <c r="J30" s="4"/>
      <c r="K30" s="4"/>
      <c r="L30" s="4"/>
      <c r="M30" s="4"/>
      <c r="N30" s="4"/>
      <c r="O30" s="4"/>
    </row>
    <row r="31" spans="2:15" ht="12"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</row>
    <row r="32" spans="2:15" ht="12"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</row>
    <row r="33" spans="2:15" ht="12"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</row>
    <row r="34" spans="2:15" ht="12">
      <c r="B34" s="4"/>
      <c r="C34" s="4"/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</row>
    <row r="35" spans="2:15" ht="12">
      <c r="B35" s="4"/>
      <c r="C35" s="4"/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</row>
    <row r="36" spans="2:15" ht="12"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</row>
  </sheetData>
  <printOptions gridLines="1" headings="1"/>
  <pageMargins left="0.75" right="0.75" top="1" bottom="1" header="0.5" footer="0.5"/>
  <pageSetup fitToHeight="1" fitToWidth="1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25.25390625" style="1" bestFit="1" customWidth="1"/>
    <col min="3" max="6" width="7.75390625" style="1" customWidth="1"/>
    <col min="7" max="7" width="7.75390625" style="4" customWidth="1"/>
    <col min="8" max="14" width="7.75390625" style="1" customWidth="1"/>
    <col min="15" max="16" width="10.875" style="1" customWidth="1"/>
    <col min="17" max="17" width="5.875" style="1" customWidth="1"/>
    <col min="18" max="18" width="25.00390625" style="41" customWidth="1"/>
    <col min="19" max="19" width="9.25390625" style="41" customWidth="1"/>
    <col min="20" max="16384" width="10.875" style="1" customWidth="1"/>
  </cols>
  <sheetData>
    <row r="1" ht="15.75">
      <c r="A1" s="2" t="s">
        <v>56</v>
      </c>
    </row>
    <row r="2" spans="2:14" ht="12.75" thickBot="1">
      <c r="B2" s="4"/>
      <c r="C2" s="4"/>
      <c r="D2" s="4"/>
      <c r="E2" s="4"/>
      <c r="F2" s="4"/>
      <c r="H2" s="4"/>
      <c r="I2" s="4"/>
      <c r="J2" s="4"/>
      <c r="K2" s="4"/>
      <c r="L2" s="4"/>
      <c r="M2" s="4"/>
      <c r="N2" s="4"/>
    </row>
    <row r="3" spans="2:19" ht="12.75" thickBot="1">
      <c r="B3" s="12" t="s">
        <v>39</v>
      </c>
      <c r="C3" s="18">
        <v>4000</v>
      </c>
      <c r="D3" s="5"/>
      <c r="E3" s="5"/>
      <c r="F3" s="5"/>
      <c r="G3" s="5"/>
      <c r="H3" s="5"/>
      <c r="I3" s="4"/>
      <c r="J3" s="4"/>
      <c r="K3" s="4"/>
      <c r="L3" s="4"/>
      <c r="M3" s="4"/>
      <c r="N3" s="4"/>
      <c r="R3" s="49" t="s">
        <v>58</v>
      </c>
      <c r="S3" s="50" t="s">
        <v>59</v>
      </c>
    </row>
    <row r="4" spans="2:19" ht="12">
      <c r="B4" s="12" t="s">
        <v>50</v>
      </c>
      <c r="C4" s="18">
        <v>2500</v>
      </c>
      <c r="D4" s="5"/>
      <c r="E4" s="5"/>
      <c r="F4" s="5"/>
      <c r="G4" s="5"/>
      <c r="H4" s="5"/>
      <c r="I4" s="4"/>
      <c r="J4" s="4"/>
      <c r="K4" s="4"/>
      <c r="L4" s="4"/>
      <c r="M4" s="4"/>
      <c r="N4" s="4"/>
      <c r="R4" s="43" t="s">
        <v>80</v>
      </c>
      <c r="S4" s="44" t="s">
        <v>79</v>
      </c>
    </row>
    <row r="5" spans="2:19" ht="12">
      <c r="B5" s="12" t="s">
        <v>40</v>
      </c>
      <c r="C5" s="19">
        <v>2000</v>
      </c>
      <c r="D5" s="6"/>
      <c r="E5" s="6"/>
      <c r="F5" s="6"/>
      <c r="G5" s="6"/>
      <c r="H5" s="5"/>
      <c r="I5" s="4"/>
      <c r="J5" s="4"/>
      <c r="K5" s="4"/>
      <c r="L5" s="4"/>
      <c r="M5" s="4"/>
      <c r="N5" s="4"/>
      <c r="R5" s="43" t="s">
        <v>81</v>
      </c>
      <c r="S5" s="44" t="s">
        <v>69</v>
      </c>
    </row>
    <row r="6" spans="2:19" ht="12">
      <c r="B6" s="12" t="s">
        <v>46</v>
      </c>
      <c r="C6" s="15">
        <v>100</v>
      </c>
      <c r="D6" s="6"/>
      <c r="E6" s="6"/>
      <c r="F6" s="6"/>
      <c r="G6" s="6"/>
      <c r="H6" s="5"/>
      <c r="I6" s="4"/>
      <c r="J6" s="4"/>
      <c r="K6" s="4"/>
      <c r="L6" s="4"/>
      <c r="M6" s="4"/>
      <c r="N6" s="4"/>
      <c r="R6" s="43" t="s">
        <v>82</v>
      </c>
      <c r="S6" s="44" t="s">
        <v>5</v>
      </c>
    </row>
    <row r="7" spans="2:19" ht="12">
      <c r="B7" s="12" t="s">
        <v>45</v>
      </c>
      <c r="C7" s="15">
        <v>160</v>
      </c>
      <c r="D7" s="6"/>
      <c r="E7" s="6"/>
      <c r="F7" s="6"/>
      <c r="G7" s="6"/>
      <c r="H7" s="5"/>
      <c r="I7" s="4"/>
      <c r="J7" s="4"/>
      <c r="K7" s="4"/>
      <c r="L7" s="4"/>
      <c r="M7" s="4"/>
      <c r="N7" s="4"/>
      <c r="R7" s="43" t="s">
        <v>83</v>
      </c>
      <c r="S7" s="44" t="s">
        <v>76</v>
      </c>
    </row>
    <row r="8" spans="2:19" ht="12">
      <c r="B8" s="12" t="s">
        <v>47</v>
      </c>
      <c r="C8" s="15">
        <v>10</v>
      </c>
      <c r="D8" s="6"/>
      <c r="E8" s="6"/>
      <c r="F8" s="6"/>
      <c r="G8" s="6"/>
      <c r="H8" s="5"/>
      <c r="I8" s="4"/>
      <c r="J8" s="4"/>
      <c r="K8" s="4"/>
      <c r="L8" s="4"/>
      <c r="M8" s="4"/>
      <c r="N8" s="4"/>
      <c r="R8" s="43" t="s">
        <v>84</v>
      </c>
      <c r="S8" s="44" t="s">
        <v>74</v>
      </c>
    </row>
    <row r="9" spans="2:19" ht="12">
      <c r="B9" s="17"/>
      <c r="C9" s="6"/>
      <c r="D9" s="6"/>
      <c r="E9" s="6"/>
      <c r="F9" s="6"/>
      <c r="G9" s="6"/>
      <c r="H9" s="5"/>
      <c r="I9" s="4"/>
      <c r="J9" s="4"/>
      <c r="K9" s="4"/>
      <c r="L9" s="4"/>
      <c r="M9" s="4"/>
      <c r="N9" s="4"/>
      <c r="R9" s="43" t="s">
        <v>85</v>
      </c>
      <c r="S9" s="44" t="s">
        <v>6</v>
      </c>
    </row>
    <row r="10" spans="2:19" ht="12">
      <c r="B10" s="12"/>
      <c r="C10" s="13" t="s">
        <v>19</v>
      </c>
      <c r="D10" s="13" t="s">
        <v>20</v>
      </c>
      <c r="E10" s="7" t="s">
        <v>21</v>
      </c>
      <c r="F10" s="7" t="s">
        <v>22</v>
      </c>
      <c r="G10" s="7" t="s">
        <v>23</v>
      </c>
      <c r="H10" s="5" t="s">
        <v>28</v>
      </c>
      <c r="I10" s="4" t="s">
        <v>29</v>
      </c>
      <c r="J10" s="4" t="s">
        <v>24</v>
      </c>
      <c r="K10" s="4" t="s">
        <v>30</v>
      </c>
      <c r="L10" s="4" t="s">
        <v>25</v>
      </c>
      <c r="M10" s="4" t="s">
        <v>26</v>
      </c>
      <c r="N10" s="4" t="s">
        <v>27</v>
      </c>
      <c r="R10" s="43" t="s">
        <v>86</v>
      </c>
      <c r="S10" s="44" t="s">
        <v>75</v>
      </c>
    </row>
    <row r="11" spans="2:19" ht="12">
      <c r="B11" s="12" t="s">
        <v>43</v>
      </c>
      <c r="C11" s="30">
        <v>2</v>
      </c>
      <c r="D11" s="31">
        <v>1</v>
      </c>
      <c r="E11" s="32">
        <v>0</v>
      </c>
      <c r="F11" s="32">
        <v>2</v>
      </c>
      <c r="G11" s="32">
        <v>4</v>
      </c>
      <c r="H11" s="33">
        <v>3</v>
      </c>
      <c r="I11" s="33">
        <v>0.9999999999999982</v>
      </c>
      <c r="J11" s="33">
        <v>0</v>
      </c>
      <c r="K11" s="33">
        <v>0</v>
      </c>
      <c r="L11" s="33">
        <v>0</v>
      </c>
      <c r="M11" s="33">
        <v>2.0000000000696057</v>
      </c>
      <c r="N11" s="34">
        <v>0</v>
      </c>
      <c r="R11" s="43" t="s">
        <v>87</v>
      </c>
      <c r="S11" s="44" t="s">
        <v>71</v>
      </c>
    </row>
    <row r="12" spans="2:19" ht="12">
      <c r="B12" s="12" t="s">
        <v>42</v>
      </c>
      <c r="C12" s="35">
        <v>0</v>
      </c>
      <c r="D12" s="36">
        <v>0</v>
      </c>
      <c r="E12" s="37">
        <v>0</v>
      </c>
      <c r="F12" s="37">
        <v>0</v>
      </c>
      <c r="G12" s="37">
        <v>0</v>
      </c>
      <c r="H12" s="38">
        <v>0</v>
      </c>
      <c r="I12" s="38">
        <v>0</v>
      </c>
      <c r="J12" s="38">
        <v>3</v>
      </c>
      <c r="K12" s="38">
        <v>10</v>
      </c>
      <c r="L12" s="38">
        <v>0</v>
      </c>
      <c r="M12" s="38">
        <v>0</v>
      </c>
      <c r="N12" s="39">
        <v>0</v>
      </c>
      <c r="P12" s="1" t="s">
        <v>53</v>
      </c>
      <c r="R12" s="43" t="s">
        <v>0</v>
      </c>
      <c r="S12" s="44" t="s">
        <v>7</v>
      </c>
    </row>
    <row r="13" spans="2:19" s="3" customFormat="1" ht="12">
      <c r="B13" s="12"/>
      <c r="C13" s="13"/>
      <c r="D13" s="13"/>
      <c r="E13" s="7"/>
      <c r="F13" s="7"/>
      <c r="G13" s="7"/>
      <c r="H13" s="5"/>
      <c r="I13" s="14"/>
      <c r="J13" s="14"/>
      <c r="K13" s="14"/>
      <c r="L13" s="14"/>
      <c r="M13" s="14"/>
      <c r="N13" s="14"/>
      <c r="O13" s="14"/>
      <c r="P13" s="3" t="s">
        <v>54</v>
      </c>
      <c r="R13" s="43" t="s">
        <v>1</v>
      </c>
      <c r="S13" s="44" t="s">
        <v>8</v>
      </c>
    </row>
    <row r="14" spans="2:19" s="3" customFormat="1" ht="12">
      <c r="B14" s="12" t="s">
        <v>44</v>
      </c>
      <c r="C14" s="13">
        <f aca="true" t="shared" si="0" ref="C14:N14">WorkersHired</f>
        <v>2</v>
      </c>
      <c r="D14" s="13">
        <f t="shared" si="0"/>
        <v>1</v>
      </c>
      <c r="E14" s="13">
        <f t="shared" si="0"/>
        <v>0</v>
      </c>
      <c r="F14" s="13">
        <f t="shared" si="0"/>
        <v>2</v>
      </c>
      <c r="G14" s="13">
        <f t="shared" si="0"/>
        <v>4</v>
      </c>
      <c r="H14" s="13">
        <f t="shared" si="0"/>
        <v>3</v>
      </c>
      <c r="I14" s="13">
        <f t="shared" si="0"/>
        <v>0.9999999999999982</v>
      </c>
      <c r="J14" s="13">
        <f t="shared" si="0"/>
        <v>0</v>
      </c>
      <c r="K14" s="13">
        <f t="shared" si="0"/>
        <v>0</v>
      </c>
      <c r="L14" s="13">
        <f t="shared" si="0"/>
        <v>0</v>
      </c>
      <c r="M14" s="13">
        <f t="shared" si="0"/>
        <v>2.0000000000696057</v>
      </c>
      <c r="N14" s="13">
        <f t="shared" si="0"/>
        <v>0</v>
      </c>
      <c r="O14" s="14"/>
      <c r="P14" s="3" t="s">
        <v>55</v>
      </c>
      <c r="R14" s="43" t="s">
        <v>2</v>
      </c>
      <c r="S14" s="44" t="s">
        <v>70</v>
      </c>
    </row>
    <row r="15" spans="2:19" s="3" customFormat="1" ht="12">
      <c r="B15" s="12" t="s">
        <v>41</v>
      </c>
      <c r="C15" s="13">
        <f>StartingTrainedWorkforce-WorkersFired</f>
        <v>10</v>
      </c>
      <c r="D15" s="13">
        <f aca="true" t="shared" si="1" ref="D15:N15">C15+C14-WorkersFired</f>
        <v>12</v>
      </c>
      <c r="E15" s="13">
        <f t="shared" si="1"/>
        <v>13</v>
      </c>
      <c r="F15" s="13">
        <f t="shared" si="1"/>
        <v>13</v>
      </c>
      <c r="G15" s="13">
        <f t="shared" si="1"/>
        <v>15</v>
      </c>
      <c r="H15" s="13">
        <f t="shared" si="1"/>
        <v>19</v>
      </c>
      <c r="I15" s="13">
        <f t="shared" si="1"/>
        <v>22</v>
      </c>
      <c r="J15" s="13">
        <f t="shared" si="1"/>
        <v>20</v>
      </c>
      <c r="K15" s="13">
        <f t="shared" si="1"/>
        <v>10</v>
      </c>
      <c r="L15" s="13">
        <f t="shared" si="1"/>
        <v>10</v>
      </c>
      <c r="M15" s="13">
        <f t="shared" si="1"/>
        <v>10</v>
      </c>
      <c r="N15" s="13">
        <f t="shared" si="1"/>
        <v>12.000000000069605</v>
      </c>
      <c r="O15" s="14" t="s">
        <v>13</v>
      </c>
      <c r="P15" s="10">
        <v>12</v>
      </c>
      <c r="R15" s="43" t="s">
        <v>44</v>
      </c>
      <c r="S15" s="44" t="s">
        <v>9</v>
      </c>
    </row>
    <row r="16" spans="2:19" s="3" customFormat="1" ht="12"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4"/>
      <c r="R16" s="43" t="s">
        <v>3</v>
      </c>
      <c r="S16" s="44" t="s">
        <v>10</v>
      </c>
    </row>
    <row r="17" spans="2:19" ht="12.75" thickBot="1">
      <c r="B17" s="12" t="s">
        <v>48</v>
      </c>
      <c r="C17" s="5">
        <f>SUMPRODUCT(LaborHoursPerTrainee:LaborHoursPerTrainedWorker,C14:C15)</f>
        <v>1800</v>
      </c>
      <c r="D17" s="5">
        <f>SUMPRODUCT(LaborHoursPerTrainee:LaborHoursPerTrainedWorker,D14:D15)</f>
        <v>2020</v>
      </c>
      <c r="E17" s="5">
        <f>SUMPRODUCT(LaborHoursPerTrainee:LaborHoursPerTrainedWorker,E14:E15)</f>
        <v>2080</v>
      </c>
      <c r="F17" s="5">
        <f>SUMPRODUCT(LaborHoursPerTrainee:LaborHoursPerTrainedWorker,F14:F15)</f>
        <v>2280</v>
      </c>
      <c r="G17" s="5">
        <f>SUMPRODUCT(LaborHoursPerTrainee:LaborHoursPerTrainedWorker,G14:G15)</f>
        <v>2800</v>
      </c>
      <c r="H17" s="5">
        <f>SUMPRODUCT(LaborHoursPerTrainee:LaborHoursPerTrainedWorker,H14:H15)</f>
        <v>3340</v>
      </c>
      <c r="I17" s="5">
        <f>SUMPRODUCT(LaborHoursPerTrainee:LaborHoursPerTrainedWorker,I14:I15)</f>
        <v>3620</v>
      </c>
      <c r="J17" s="5">
        <f>SUMPRODUCT(LaborHoursPerTrainee:LaborHoursPerTrainedWorker,J14:J15)</f>
        <v>3200</v>
      </c>
      <c r="K17" s="5">
        <f>SUMPRODUCT(LaborHoursPerTrainee:LaborHoursPerTrainedWorker,K14:K15)</f>
        <v>1600</v>
      </c>
      <c r="L17" s="5">
        <f>SUMPRODUCT(LaborHoursPerTrainee:LaborHoursPerTrainedWorker,L14:L15)</f>
        <v>1600</v>
      </c>
      <c r="M17" s="5">
        <f>SUMPRODUCT(LaborHoursPerTrainee:LaborHoursPerTrainedWorker,M14:M15)</f>
        <v>1800.0000000069606</v>
      </c>
      <c r="N17" s="5">
        <f>SUMPRODUCT(LaborHoursPerTrainee:LaborHoursPerTrainedWorker,N14:N15)</f>
        <v>1920.0000000111368</v>
      </c>
      <c r="O17" s="4"/>
      <c r="R17" s="47" t="s">
        <v>4</v>
      </c>
      <c r="S17" s="48" t="s">
        <v>72</v>
      </c>
    </row>
    <row r="18" spans="2:15" ht="12">
      <c r="B18" s="12"/>
      <c r="C18" s="5" t="s">
        <v>13</v>
      </c>
      <c r="D18" s="5" t="s">
        <v>13</v>
      </c>
      <c r="E18" s="5" t="s">
        <v>13</v>
      </c>
      <c r="F18" s="5" t="s">
        <v>13</v>
      </c>
      <c r="G18" s="5" t="s">
        <v>13</v>
      </c>
      <c r="H18" s="5" t="s">
        <v>13</v>
      </c>
      <c r="I18" s="5" t="s">
        <v>13</v>
      </c>
      <c r="J18" s="5" t="s">
        <v>13</v>
      </c>
      <c r="K18" s="5" t="s">
        <v>13</v>
      </c>
      <c r="L18" s="5" t="s">
        <v>13</v>
      </c>
      <c r="M18" s="5" t="s">
        <v>13</v>
      </c>
      <c r="N18" s="5" t="s">
        <v>13</v>
      </c>
      <c r="O18" s="4"/>
    </row>
    <row r="19" spans="2:15" ht="12">
      <c r="B19" s="12" t="s">
        <v>49</v>
      </c>
      <c r="C19" s="9">
        <v>1600</v>
      </c>
      <c r="D19" s="9">
        <v>2000</v>
      </c>
      <c r="E19" s="9">
        <v>2000</v>
      </c>
      <c r="F19" s="9">
        <v>2000</v>
      </c>
      <c r="G19" s="9">
        <v>2800</v>
      </c>
      <c r="H19" s="9">
        <v>3200</v>
      </c>
      <c r="I19" s="9">
        <v>3600</v>
      </c>
      <c r="J19" s="9">
        <v>3200</v>
      </c>
      <c r="K19" s="9">
        <v>1600</v>
      </c>
      <c r="L19" s="9">
        <v>1200</v>
      </c>
      <c r="M19" s="9">
        <v>800</v>
      </c>
      <c r="N19" s="9">
        <v>800</v>
      </c>
      <c r="O19" s="4"/>
    </row>
    <row r="20" spans="2:19" s="3" customFormat="1" ht="12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14"/>
      <c r="R20" s="41"/>
      <c r="S20" s="41"/>
    </row>
    <row r="21" spans="2:15" ht="12">
      <c r="B21" s="5"/>
      <c r="C21" s="5"/>
      <c r="D21" s="5"/>
      <c r="E21" s="5"/>
      <c r="F21" s="5"/>
      <c r="G21" s="5"/>
      <c r="H21" s="5"/>
      <c r="I21" s="4"/>
      <c r="J21" s="4"/>
      <c r="K21" s="4"/>
      <c r="L21" s="4"/>
      <c r="M21" s="4"/>
      <c r="N21" s="4"/>
      <c r="O21" s="4" t="s">
        <v>11</v>
      </c>
    </row>
    <row r="22" spans="2:15" ht="12">
      <c r="B22" s="12" t="s">
        <v>51</v>
      </c>
      <c r="C22" s="11">
        <f aca="true" t="shared" si="2" ref="C22:N22">LaborMonthlyWage*Trainees</f>
        <v>8000</v>
      </c>
      <c r="D22" s="11">
        <f t="shared" si="2"/>
        <v>4000</v>
      </c>
      <c r="E22" s="11">
        <f t="shared" si="2"/>
        <v>0</v>
      </c>
      <c r="F22" s="11">
        <f t="shared" si="2"/>
        <v>8000</v>
      </c>
      <c r="G22" s="11">
        <f t="shared" si="2"/>
        <v>16000</v>
      </c>
      <c r="H22" s="11">
        <f t="shared" si="2"/>
        <v>12000</v>
      </c>
      <c r="I22" s="11">
        <f t="shared" si="2"/>
        <v>3999.9999999999927</v>
      </c>
      <c r="J22" s="11">
        <f t="shared" si="2"/>
        <v>0</v>
      </c>
      <c r="K22" s="11">
        <f t="shared" si="2"/>
        <v>0</v>
      </c>
      <c r="L22" s="11">
        <f t="shared" si="2"/>
        <v>0</v>
      </c>
      <c r="M22" s="11">
        <f t="shared" si="2"/>
        <v>8000.000000278423</v>
      </c>
      <c r="N22" s="11">
        <f t="shared" si="2"/>
        <v>0</v>
      </c>
      <c r="O22" s="22">
        <f>SUM(C22:N22)</f>
        <v>60000.000000278415</v>
      </c>
    </row>
    <row r="23" spans="2:15" ht="12">
      <c r="B23" s="12" t="s">
        <v>52</v>
      </c>
      <c r="C23" s="11">
        <f aca="true" t="shared" si="3" ref="C23:N23">LaborMonthlyWage*TrainedEmployees</f>
        <v>40000</v>
      </c>
      <c r="D23" s="11">
        <f t="shared" si="3"/>
        <v>48000</v>
      </c>
      <c r="E23" s="11">
        <f t="shared" si="3"/>
        <v>52000</v>
      </c>
      <c r="F23" s="11">
        <f t="shared" si="3"/>
        <v>52000</v>
      </c>
      <c r="G23" s="11">
        <f t="shared" si="3"/>
        <v>60000</v>
      </c>
      <c r="H23" s="11">
        <f t="shared" si="3"/>
        <v>76000</v>
      </c>
      <c r="I23" s="11">
        <f t="shared" si="3"/>
        <v>88000</v>
      </c>
      <c r="J23" s="11">
        <f t="shared" si="3"/>
        <v>80000</v>
      </c>
      <c r="K23" s="11">
        <f t="shared" si="3"/>
        <v>40000</v>
      </c>
      <c r="L23" s="11">
        <f t="shared" si="3"/>
        <v>40000</v>
      </c>
      <c r="M23" s="11">
        <f t="shared" si="3"/>
        <v>40000</v>
      </c>
      <c r="N23" s="11">
        <f t="shared" si="3"/>
        <v>48000.00000027842</v>
      </c>
      <c r="O23" s="22">
        <f>SUM(C23:N23)</f>
        <v>664000.0000002785</v>
      </c>
    </row>
    <row r="24" spans="2:15" ht="12">
      <c r="B24" s="12" t="s">
        <v>50</v>
      </c>
      <c r="C24" s="11">
        <f aca="true" t="shared" si="4" ref="C24:N24">HiringCost*WorkersHired</f>
        <v>5000</v>
      </c>
      <c r="D24" s="11">
        <f t="shared" si="4"/>
        <v>2500</v>
      </c>
      <c r="E24" s="11">
        <f t="shared" si="4"/>
        <v>0</v>
      </c>
      <c r="F24" s="11">
        <f t="shared" si="4"/>
        <v>5000</v>
      </c>
      <c r="G24" s="11">
        <f t="shared" si="4"/>
        <v>10000</v>
      </c>
      <c r="H24" s="11">
        <f t="shared" si="4"/>
        <v>7500</v>
      </c>
      <c r="I24" s="11">
        <f t="shared" si="4"/>
        <v>2499.9999999999955</v>
      </c>
      <c r="J24" s="11">
        <f t="shared" si="4"/>
        <v>0</v>
      </c>
      <c r="K24" s="11">
        <f t="shared" si="4"/>
        <v>0</v>
      </c>
      <c r="L24" s="11">
        <f t="shared" si="4"/>
        <v>0</v>
      </c>
      <c r="M24" s="11">
        <f t="shared" si="4"/>
        <v>5000.0000001740145</v>
      </c>
      <c r="N24" s="11">
        <f t="shared" si="4"/>
        <v>0</v>
      </c>
      <c r="O24" s="22">
        <f>SUM(C24:N24)</f>
        <v>37500.00000017401</v>
      </c>
    </row>
    <row r="25" spans="2:15" ht="12.75" thickBot="1">
      <c r="B25" s="20" t="s">
        <v>40</v>
      </c>
      <c r="C25" s="22">
        <f aca="true" t="shared" si="5" ref="C25:N25">SeverancePay*WorkersFired</f>
        <v>0</v>
      </c>
      <c r="D25" s="22">
        <f t="shared" si="5"/>
        <v>0</v>
      </c>
      <c r="E25" s="22">
        <f t="shared" si="5"/>
        <v>0</v>
      </c>
      <c r="F25" s="22">
        <f t="shared" si="5"/>
        <v>0</v>
      </c>
      <c r="G25" s="22">
        <f t="shared" si="5"/>
        <v>0</v>
      </c>
      <c r="H25" s="22">
        <f t="shared" si="5"/>
        <v>0</v>
      </c>
      <c r="I25" s="22">
        <f t="shared" si="5"/>
        <v>0</v>
      </c>
      <c r="J25" s="22">
        <f t="shared" si="5"/>
        <v>6000</v>
      </c>
      <c r="K25" s="22">
        <f t="shared" si="5"/>
        <v>20000</v>
      </c>
      <c r="L25" s="22">
        <f t="shared" si="5"/>
        <v>0</v>
      </c>
      <c r="M25" s="22">
        <f t="shared" si="5"/>
        <v>0</v>
      </c>
      <c r="N25" s="22">
        <f t="shared" si="5"/>
        <v>0</v>
      </c>
      <c r="O25" s="22">
        <f>SUM(C25:N25)</f>
        <v>26000</v>
      </c>
    </row>
    <row r="26" spans="2:15" ht="12.75" thickBot="1">
      <c r="B26" s="20" t="s">
        <v>12</v>
      </c>
      <c r="C26" s="22">
        <f>SUM(C22:C25)</f>
        <v>53000</v>
      </c>
      <c r="D26" s="22">
        <f aca="true" t="shared" si="6" ref="D26:N26">SUM(D22:D25)</f>
        <v>54500</v>
      </c>
      <c r="E26" s="22">
        <f t="shared" si="6"/>
        <v>52000</v>
      </c>
      <c r="F26" s="22">
        <f t="shared" si="6"/>
        <v>65000</v>
      </c>
      <c r="G26" s="22">
        <f t="shared" si="6"/>
        <v>86000</v>
      </c>
      <c r="H26" s="22">
        <f t="shared" si="6"/>
        <v>95500</v>
      </c>
      <c r="I26" s="22">
        <f t="shared" si="6"/>
        <v>94500</v>
      </c>
      <c r="J26" s="22">
        <f t="shared" si="6"/>
        <v>86000</v>
      </c>
      <c r="K26" s="22">
        <f t="shared" si="6"/>
        <v>60000</v>
      </c>
      <c r="L26" s="22">
        <f t="shared" si="6"/>
        <v>40000</v>
      </c>
      <c r="M26" s="22">
        <f t="shared" si="6"/>
        <v>53000.00000045243</v>
      </c>
      <c r="N26" s="22">
        <f t="shared" si="6"/>
        <v>48000.00000027842</v>
      </c>
      <c r="O26" s="8">
        <f>SUM(C26:N26)</f>
        <v>787500.0000007309</v>
      </c>
    </row>
    <row r="27" spans="2:15" ht="12">
      <c r="B27" s="4"/>
      <c r="C27" s="4"/>
      <c r="D27" s="4"/>
      <c r="E27" s="4"/>
      <c r="F27" s="4"/>
      <c r="H27" s="4"/>
      <c r="I27" s="4"/>
      <c r="J27" s="4"/>
      <c r="K27" s="4"/>
      <c r="L27" s="4"/>
      <c r="M27" s="4"/>
      <c r="N27" s="4"/>
      <c r="O27" s="4"/>
    </row>
    <row r="28" spans="2:15" ht="12">
      <c r="B28" s="4"/>
      <c r="C28" s="4"/>
      <c r="D28" s="4"/>
      <c r="E28" s="4"/>
      <c r="F28" s="4"/>
      <c r="H28" s="4"/>
      <c r="I28" s="4"/>
      <c r="J28" s="4"/>
      <c r="K28" s="4"/>
      <c r="L28" s="4"/>
      <c r="M28" s="4"/>
      <c r="N28" s="4"/>
      <c r="O28" s="4"/>
    </row>
    <row r="29" spans="2:15" ht="12">
      <c r="B29" s="4"/>
      <c r="C29" s="4"/>
      <c r="D29" s="4"/>
      <c r="E29" s="4"/>
      <c r="F29" s="4"/>
      <c r="H29" s="4"/>
      <c r="I29" s="4"/>
      <c r="J29" s="4"/>
      <c r="K29" s="4"/>
      <c r="L29" s="4"/>
      <c r="M29" s="4"/>
      <c r="N29" s="4"/>
      <c r="O29" s="4"/>
    </row>
    <row r="30" spans="2:15" ht="12">
      <c r="B30" s="4"/>
      <c r="C30" s="4"/>
      <c r="D30" s="4"/>
      <c r="E30" s="4"/>
      <c r="F30" s="4"/>
      <c r="H30" s="4"/>
      <c r="I30" s="4"/>
      <c r="J30" s="4"/>
      <c r="K30" s="4"/>
      <c r="L30" s="4"/>
      <c r="M30" s="4"/>
      <c r="N30" s="4"/>
      <c r="O30" s="4"/>
    </row>
    <row r="31" spans="2:15" ht="12">
      <c r="B31" s="4"/>
      <c r="C31" s="4"/>
      <c r="D31" s="4"/>
      <c r="E31" s="4"/>
      <c r="F31" s="4"/>
      <c r="H31" s="4"/>
      <c r="I31" s="4"/>
      <c r="J31" s="4"/>
      <c r="K31" s="4"/>
      <c r="L31" s="4"/>
      <c r="M31" s="4"/>
      <c r="N31" s="4"/>
      <c r="O31" s="4"/>
    </row>
    <row r="32" spans="2:15" ht="12">
      <c r="B32" s="4"/>
      <c r="C32" s="4"/>
      <c r="D32" s="4"/>
      <c r="E32" s="4"/>
      <c r="F32" s="4"/>
      <c r="H32" s="4"/>
      <c r="I32" s="4"/>
      <c r="J32" s="4"/>
      <c r="K32" s="4"/>
      <c r="L32" s="4"/>
      <c r="M32" s="4"/>
      <c r="N32" s="4"/>
      <c r="O32" s="4"/>
    </row>
    <row r="33" spans="2:15" ht="12">
      <c r="B33" s="4"/>
      <c r="C33" s="4"/>
      <c r="D33" s="4"/>
      <c r="E33" s="4"/>
      <c r="F33" s="4"/>
      <c r="H33" s="4"/>
      <c r="I33" s="4"/>
      <c r="J33" s="4"/>
      <c r="K33" s="4"/>
      <c r="L33" s="4"/>
      <c r="M33" s="4"/>
      <c r="N33" s="4"/>
      <c r="O33" s="4"/>
    </row>
    <row r="34" spans="2:15" ht="12">
      <c r="B34" s="4"/>
      <c r="C34" s="4"/>
      <c r="D34" s="4"/>
      <c r="E34" s="4"/>
      <c r="F34" s="4"/>
      <c r="H34" s="4"/>
      <c r="I34" s="4"/>
      <c r="J34" s="4"/>
      <c r="K34" s="4"/>
      <c r="L34" s="4"/>
      <c r="M34" s="4"/>
      <c r="N34" s="4"/>
      <c r="O34" s="4"/>
    </row>
    <row r="35" spans="2:15" ht="12">
      <c r="B35" s="4"/>
      <c r="C35" s="4"/>
      <c r="D35" s="4"/>
      <c r="E35" s="4"/>
      <c r="F35" s="4"/>
      <c r="H35" s="4"/>
      <c r="I35" s="4"/>
      <c r="J35" s="4"/>
      <c r="K35" s="4"/>
      <c r="L35" s="4"/>
      <c r="M35" s="4"/>
      <c r="N35" s="4"/>
      <c r="O35" s="4"/>
    </row>
    <row r="36" spans="2:15" ht="12">
      <c r="B36" s="4"/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</row>
    <row r="37" spans="2:15" ht="12">
      <c r="B37" s="4"/>
      <c r="C37" s="4"/>
      <c r="D37" s="4"/>
      <c r="E37" s="4"/>
      <c r="F37" s="4"/>
      <c r="H37" s="4"/>
      <c r="I37" s="4"/>
      <c r="J37" s="4"/>
      <c r="K37" s="4"/>
      <c r="L37" s="4"/>
      <c r="M37" s="4"/>
      <c r="N37" s="4"/>
      <c r="O37" s="4"/>
    </row>
  </sheetData>
  <printOptions gridLines="1" headings="1"/>
  <pageMargins left="0.75" right="0.75" top="1" bottom="1" header="0.5" footer="0.5"/>
  <pageSetup fitToHeight="1" fitToWidth="1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Mark Hillier</cp:lastModifiedBy>
  <cp:lastPrinted>2006-05-13T23:43:55Z</cp:lastPrinted>
  <dcterms:created xsi:type="dcterms:W3CDTF">2000-03-28T18:15:50Z</dcterms:created>
  <dcterms:modified xsi:type="dcterms:W3CDTF">2006-12-02T07:07:24Z</dcterms:modified>
  <cp:category/>
  <cp:version/>
  <cp:contentType/>
  <cp:contentStatus/>
</cp:coreProperties>
</file>